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661" activeTab="2"/>
  </bookViews>
  <sheets>
    <sheet name="Item1" sheetId="2" r:id="rId1"/>
    <sheet name="Item2" sheetId="4" r:id="rId2"/>
    <sheet name="TOTAL" sheetId="3" r:id="rId3"/>
  </sheets>
  <definedNames>
    <definedName name="_xlnm.Print_Area" localSheetId="2">TOTAL!$A$1:$G$14</definedName>
  </definedNames>
  <calcPr calcId="145621"/>
</workbook>
</file>

<file path=xl/calcChain.xml><?xml version="1.0" encoding="utf-8"?>
<calcChain xmlns="http://schemas.openxmlformats.org/spreadsheetml/2006/main">
  <c r="F14" i="3" l="1"/>
  <c r="F13" i="3"/>
  <c r="E13" i="3"/>
  <c r="B12" i="3" s="1"/>
  <c r="D13" i="3"/>
  <c r="B13" i="3"/>
  <c r="C13" i="3"/>
  <c r="E4" i="3"/>
  <c r="F4" i="3" s="1"/>
  <c r="D4" i="3"/>
  <c r="C4" i="3"/>
  <c r="B4" i="3"/>
  <c r="H23" i="4"/>
  <c r="C20" i="4" s="1"/>
  <c r="F20" i="4"/>
  <c r="D20" i="4"/>
  <c r="B20" i="4"/>
  <c r="I17" i="4"/>
  <c r="I16" i="4"/>
  <c r="I15" i="4"/>
  <c r="I14" i="4"/>
  <c r="I13" i="4"/>
  <c r="I9" i="4" l="1"/>
  <c r="I5" i="4"/>
  <c r="I12" i="4"/>
  <c r="I8" i="4"/>
  <c r="I4" i="4"/>
  <c r="I10" i="4"/>
  <c r="I6" i="4"/>
  <c r="I11" i="4"/>
  <c r="I7" i="4"/>
  <c r="I3" i="4"/>
  <c r="E20" i="4" s="1"/>
  <c r="D22" i="4" s="1"/>
  <c r="D23" i="4" s="1"/>
  <c r="E11" i="3"/>
  <c r="B10" i="3" s="1"/>
  <c r="B11" i="3"/>
  <c r="D11" i="3"/>
  <c r="C11" i="3"/>
  <c r="F11" i="3" l="1"/>
  <c r="H23" i="2"/>
  <c r="B20" i="2" s="1"/>
  <c r="D3" i="3"/>
  <c r="C3" i="3"/>
  <c r="B3" i="3"/>
  <c r="F20" i="2"/>
  <c r="D20" i="2"/>
  <c r="I13" i="2"/>
  <c r="I14" i="2"/>
  <c r="I15" i="2"/>
  <c r="I16" i="2"/>
  <c r="I17" i="2"/>
  <c r="C20" i="2" l="1"/>
  <c r="I3" i="2"/>
  <c r="I5" i="2"/>
  <c r="I4" i="2"/>
  <c r="I11" i="2" l="1"/>
  <c r="I12" i="2"/>
  <c r="I6" i="2"/>
  <c r="E20" i="2" s="1"/>
  <c r="D22" i="2" s="1"/>
  <c r="I10" i="2"/>
  <c r="I7" i="2"/>
  <c r="I9" i="2"/>
  <c r="I8" i="2"/>
  <c r="E3" i="3" l="1"/>
  <c r="F3" i="3" s="1"/>
  <c r="D23" i="2"/>
  <c r="G3" i="3" l="1"/>
  <c r="F5" i="3"/>
</calcChain>
</file>

<file path=xl/sharedStrings.xml><?xml version="1.0" encoding="utf-8"?>
<sst xmlns="http://schemas.openxmlformats.org/spreadsheetml/2006/main" count="88" uniqueCount="46">
  <si>
    <t>ITEM 1</t>
  </si>
  <si>
    <t>UNIDADE</t>
  </si>
  <si>
    <t>QUANT.</t>
  </si>
  <si>
    <t>FONTE DE PESQUISA</t>
  </si>
  <si>
    <t>PREÇOS</t>
  </si>
  <si>
    <t>DESVIO</t>
  </si>
  <si>
    <t>COEF.</t>
  </si>
  <si>
    <t>MÉDIA</t>
  </si>
  <si>
    <t>MEDIANA</t>
  </si>
  <si>
    <t>unidade</t>
  </si>
  <si>
    <t>VALOR TOTAL</t>
  </si>
  <si>
    <t>DESCARTE</t>
  </si>
  <si>
    <t>MÉDIA APÓS DESCARTE</t>
  </si>
  <si>
    <t>ESTIMATIVA DO ITEM</t>
  </si>
  <si>
    <t>Valor Unitário</t>
  </si>
  <si>
    <t>VALOR UNITÁRIO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</si>
  <si>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</si>
  <si>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</si>
  <si>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</si>
  <si>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</si>
  <si>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</si>
  <si>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</si>
  <si>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</si>
  <si>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Quantidade de preços coletados =</t>
  </si>
  <si>
    <t>MENORES PREÇOS OFERTADOS</t>
  </si>
  <si>
    <t>Fornec.</t>
  </si>
  <si>
    <t>VALOR TOTAL - MENORES PREÇOS OFERTADOS</t>
  </si>
  <si>
    <r>
      <t xml:space="preserve">DESVIO: desvio padrão dos preços pesquisados, calculados por meio da função DESVPAD do editor de planilhas.
Memória de cálculo: </t>
    </r>
    <r>
      <rPr>
        <b/>
        <i/>
        <sz val="10"/>
        <rFont val="Calibri"/>
        <family val="2"/>
        <scheme val="minor"/>
      </rPr>
      <t>=SE(H23&lt;2;"N/A";(DESVPAD(H3:H17)))</t>
    </r>
  </si>
  <si>
    <r>
      <t xml:space="preserve">COEF.: relação entre o DESVIO e a MÉDIA, expresso em valor percentual.
Memória de cálculo: </t>
    </r>
    <r>
      <rPr>
        <b/>
        <i/>
        <sz val="10"/>
        <rFont val="Calibri"/>
        <family val="2"/>
        <scheme val="minor"/>
      </rPr>
      <t>=SE(H23&lt;2;"N/A";(B20/D20))</t>
    </r>
  </si>
  <si>
    <r>
      <t xml:space="preserve">MÉDIA: média aritmética dos preços pesquisados.
Memória de cálculo: </t>
    </r>
    <r>
      <rPr>
        <b/>
        <i/>
        <sz val="10"/>
        <rFont val="Calibri"/>
        <family val="2"/>
        <scheme val="minor"/>
      </rPr>
      <t>=MÉDIA(H3:H17)</t>
    </r>
  </si>
  <si>
    <r>
      <t xml:space="preserve">DESCARTE: coluna que exibe os preços considerados, quando COEF. é maior que 25%. São descartados os preços fora do intervalo entre o menor preço e a soma [MÉDIA + DESVIO].
Memória de cálculo: </t>
    </r>
    <r>
      <rPr>
        <b/>
        <i/>
        <sz val="10"/>
        <rFont val="Calibri"/>
        <family val="2"/>
        <scheme val="minor"/>
      </rPr>
      <t>=SE(H3="";"";(SE($C$20&lt;25%;"N/A";SE(H3&lt;=($D$20+$B$20);H3;"Descartado"))))</t>
    </r>
  </si>
  <si>
    <r>
      <t xml:space="preserve">MÉDIA APÓS DESCARTE: média aritmética dos preços dentro do intervalo acima descrito.
Memória de cálculo: </t>
    </r>
    <r>
      <rPr>
        <b/>
        <i/>
        <sz val="10"/>
        <rFont val="Calibri"/>
        <family val="2"/>
        <scheme val="minor"/>
      </rPr>
      <t>=SE(H23&lt;2;"N/A";(SE(C20&lt;=25%;"N/A";MÉDIA(I3:I17))))</t>
    </r>
  </si>
  <si>
    <r>
      <t xml:space="preserve">MEDIANA: valor estatístico que separa a metade maior da metade menor da amostra, calculado pela função MED do editor de planilhas.
Memória de cálculo: </t>
    </r>
    <r>
      <rPr>
        <b/>
        <i/>
        <sz val="10"/>
        <rFont val="Calibri"/>
        <family val="2"/>
        <scheme val="minor"/>
      </rPr>
      <t>=MED(H3:H17)</t>
    </r>
  </si>
  <si>
    <r>
      <t xml:space="preserve">VALOR UNITÁRIO: quando COEF. for menor ou igual a 25%, o valor unitário estimado será a MÉDIA dos preços pesquisados; quando COEF. for maior que 25%, o valor unitário será o menor valor dentre a MÉDIA APÓS DESCARTE e a MEDIANA.
Memória de cálculo: </t>
    </r>
    <r>
      <rPr>
        <b/>
        <i/>
        <sz val="10"/>
        <rFont val="Calibri"/>
        <family val="2"/>
        <scheme val="minor"/>
      </rPr>
      <t>=SE(C20&lt;=25%;D20;MÍNIMO(E20:F20))</t>
    </r>
  </si>
  <si>
    <t>MATERIAL OU SERVIÇO</t>
  </si>
  <si>
    <t>POTENCIAL EMBALAGENS PROMOCIONAIS LTDA</t>
  </si>
  <si>
    <t>AMEX COMERCIO E SERVICOS LTDA</t>
  </si>
  <si>
    <t>RAMAX SERVICOS E COMERCIO DE ELETROELETRONICOS EIRELI</t>
  </si>
  <si>
    <t>PRISMA COMERCIO DE MATERIAIS DE CONSTRUCAO E OBRAS</t>
  </si>
  <si>
    <t>VAI NA CAIXA.COM</t>
  </si>
  <si>
    <t>NET EMBALAGENS</t>
  </si>
  <si>
    <t>CAIXASNET EMBALAGENS</t>
  </si>
  <si>
    <t>EMBALAKI</t>
  </si>
  <si>
    <t>CAIXA DE PAPELÃO
De parede simples;
Confeccionadas em Kraft Gramatura: 450g/m2;
Dimensões da caixa montada: (37 x 29 x 24,5) cm
(comprimento x largura x altura). (podendo variar em +/- 0,5cm);
Embalagem: fardo com 25 unidades, cintados com 2 fitas;
Conforme modelo disponível na Seção de Gestão de Almoxarifado do TRE-BA
É obrigatório o fornecimento de prova para exame antes da confecção final.</t>
  </si>
  <si>
    <t>FHORMA COMERCIO E REPRESENTAÇÕES LTDA</t>
  </si>
  <si>
    <t>TSC PONTUAL COMERCIAL E DISTRIBUIDORA LTDA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</si>
</sst>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&quot;R$&quot;\ #,##0.00;\-&quot;R$&quot;\ #,##0.00"/>
    <numFmt numFmtId="44" formatCode="_-&quot;R$&quot;\ * #,##0.00_-;\-&quot;R$&quot;\ * #,##0.00_-;_-&quot;R$&quot;\ * &quot;-&quot;??_-;_-@_-"/>
    <numFmt numFmtId="164" formatCode="[$R$-416]\ #,##0.00;[Red]\-[$R$-416]\ #,##0.00"/>
  </numFmts>
  <fonts count="19" x14ac:knownFonts="1">
    <font>
      <sz val="10"/>
      <name val="Arial"/>
      <family val="2"/>
    </font>
    <font>
      <sz val="10"/>
      <name val="Arial"/>
      <family val="2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3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76">
    <xf numFmtId="0" fontId="0" fillId="0" borderId="0" xfId="0"/>
    <xf numFmtId="0" fontId="11" fillId="0" borderId="0" xfId="0" applyFont="1"/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3" xfId="0" applyFont="1" applyBorder="1"/>
    <xf numFmtId="164" fontId="14" fillId="0" borderId="3" xfId="0" applyNumberFormat="1" applyFont="1" applyBorder="1" applyAlignment="1">
      <alignment horizontal="center"/>
    </xf>
    <xf numFmtId="0" fontId="15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13" fillId="0" borderId="5" xfId="0" applyFont="1" applyBorder="1"/>
    <xf numFmtId="164" fontId="14" fillId="0" borderId="5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13" fillId="0" borderId="7" xfId="0" applyFont="1" applyBorder="1"/>
    <xf numFmtId="164" fontId="14" fillId="0" borderId="0" xfId="0" applyNumberFormat="1" applyFont="1" applyBorder="1" applyAlignment="1">
      <alignment horizontal="center"/>
    </xf>
    <xf numFmtId="0" fontId="12" fillId="0" borderId="6" xfId="0" applyFont="1" applyBorder="1" applyAlignment="1"/>
    <xf numFmtId="0" fontId="11" fillId="0" borderId="8" xfId="0" applyFont="1" applyBorder="1" applyAlignment="1">
      <alignment horizontal="center"/>
    </xf>
    <xf numFmtId="10" fontId="11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 wrapText="1"/>
    </xf>
    <xf numFmtId="164" fontId="11" fillId="0" borderId="7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0" fontId="12" fillId="0" borderId="0" xfId="0" applyFont="1" applyBorder="1" applyAlignment="1"/>
    <xf numFmtId="164" fontId="11" fillId="0" borderId="5" xfId="0" applyNumberFormat="1" applyFont="1" applyBorder="1" applyAlignment="1">
      <alignment horizontal="left"/>
    </xf>
    <xf numFmtId="164" fontId="11" fillId="0" borderId="0" xfId="0" applyNumberFormat="1" applyFont="1" applyBorder="1" applyAlignment="1"/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1" fillId="0" borderId="0" xfId="0" applyFont="1" applyAlignment="1">
      <alignment wrapText="1"/>
    </xf>
    <xf numFmtId="0" fontId="11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vertical="center" wrapText="1"/>
    </xf>
    <xf numFmtId="44" fontId="11" fillId="0" borderId="9" xfId="12" applyFont="1" applyBorder="1" applyAlignment="1">
      <alignment vertical="center" wrapText="1"/>
    </xf>
    <xf numFmtId="44" fontId="16" fillId="9" borderId="9" xfId="0" applyNumberFormat="1" applyFont="1" applyFill="1" applyBorder="1" applyAlignment="1">
      <alignment wrapText="1"/>
    </xf>
    <xf numFmtId="0" fontId="12" fillId="0" borderId="9" xfId="0" applyFont="1" applyBorder="1" applyAlignment="1">
      <alignment horizontal="center" vertical="center" wrapText="1"/>
    </xf>
    <xf numFmtId="7" fontId="11" fillId="0" borderId="9" xfId="12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2" fillId="0" borderId="9" xfId="0" applyFont="1" applyFill="1" applyBorder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2" fillId="0" borderId="2" xfId="0" applyFont="1" applyBorder="1" applyAlignment="1">
      <alignment horizontal="center" vertical="center"/>
    </xf>
    <xf numFmtId="0" fontId="11" fillId="0" borderId="16" xfId="0" applyFont="1" applyBorder="1" applyAlignment="1">
      <alignment wrapText="1"/>
    </xf>
    <xf numFmtId="0" fontId="11" fillId="0" borderId="17" xfId="0" applyFont="1" applyBorder="1" applyAlignment="1">
      <alignment wrapText="1"/>
    </xf>
    <xf numFmtId="0" fontId="11" fillId="0" borderId="18" xfId="0" applyFont="1" applyBorder="1" applyAlignment="1">
      <alignment wrapText="1"/>
    </xf>
    <xf numFmtId="0" fontId="11" fillId="0" borderId="19" xfId="0" applyFont="1" applyBorder="1" applyAlignment="1">
      <alignment wrapText="1"/>
    </xf>
    <xf numFmtId="0" fontId="11" fillId="0" borderId="20" xfId="0" applyFont="1" applyBorder="1"/>
    <xf numFmtId="0" fontId="11" fillId="0" borderId="21" xfId="0" applyFont="1" applyBorder="1"/>
    <xf numFmtId="0" fontId="11" fillId="0" borderId="22" xfId="0" applyFont="1" applyBorder="1" applyAlignment="1">
      <alignment wrapText="1"/>
    </xf>
    <xf numFmtId="0" fontId="11" fillId="0" borderId="0" xfId="0" applyFont="1" applyBorder="1"/>
    <xf numFmtId="0" fontId="11" fillId="0" borderId="23" xfId="0" applyFont="1" applyBorder="1"/>
    <xf numFmtId="0" fontId="11" fillId="0" borderId="0" xfId="0" applyFont="1" applyBorder="1" applyAlignment="1">
      <alignment wrapText="1"/>
    </xf>
    <xf numFmtId="0" fontId="11" fillId="0" borderId="23" xfId="0" applyFont="1" applyBorder="1" applyAlignment="1">
      <alignment wrapText="1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12" xfId="0" applyFont="1" applyBorder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5" fillId="0" borderId="13" xfId="0" applyFont="1" applyBorder="1" applyAlignment="1">
      <alignment horizontal="left" vertical="top" wrapText="1"/>
    </xf>
    <xf numFmtId="0" fontId="15" fillId="0" borderId="14" xfId="0" applyFont="1" applyBorder="1" applyAlignment="1">
      <alignment horizontal="left" vertical="top" wrapText="1"/>
    </xf>
    <xf numFmtId="0" fontId="15" fillId="0" borderId="15" xfId="0" applyFont="1" applyBorder="1" applyAlignment="1">
      <alignment horizontal="left" vertical="top" wrapText="1"/>
    </xf>
    <xf numFmtId="0" fontId="16" fillId="4" borderId="2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16" fillId="4" borderId="10" xfId="0" applyFont="1" applyFill="1" applyBorder="1" applyAlignment="1">
      <alignment horizontal="center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/>
    </xf>
    <xf numFmtId="164" fontId="11" fillId="0" borderId="9" xfId="0" applyNumberFormat="1" applyFont="1" applyBorder="1" applyAlignment="1">
      <alignment horizontal="left"/>
    </xf>
    <xf numFmtId="0" fontId="16" fillId="9" borderId="9" xfId="0" applyFont="1" applyFill="1" applyBorder="1" applyAlignment="1">
      <alignment horizontal="center" wrapText="1"/>
    </xf>
    <xf numFmtId="0" fontId="18" fillId="0" borderId="24" xfId="0" applyFont="1" applyBorder="1" applyAlignment="1">
      <alignment horizontal="left" vertical="center" wrapText="1"/>
    </xf>
    <xf numFmtId="0" fontId="18" fillId="0" borderId="25" xfId="0" applyFont="1" applyBorder="1" applyAlignment="1">
      <alignment horizontal="left" vertical="center" wrapText="1"/>
    </xf>
    <xf numFmtId="0" fontId="18" fillId="0" borderId="26" xfId="0" applyFont="1" applyBorder="1" applyAlignment="1">
      <alignment horizontal="left" vertic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zoomScaleNormal="100" zoomScaleSheetLayoutView="100" workbookViewId="0">
      <selection activeCell="F37" sqref="F37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22" style="1" customWidth="1"/>
    <col min="5" max="6" width="10.28515625" style="1" bestFit="1" customWidth="1"/>
    <col min="7" max="7" width="47.42578125" style="1" bestFit="1" customWidth="1"/>
    <col min="8" max="9" width="10.28515625" style="1" bestFit="1" customWidth="1"/>
    <col min="10" max="10" width="9" style="1" bestFit="1" customWidth="1"/>
    <col min="11" max="16384" width="9.140625" style="1"/>
  </cols>
  <sheetData>
    <row r="1" spans="1:11" ht="15.75" x14ac:dyDescent="0.25">
      <c r="A1" s="65" t="s">
        <v>13</v>
      </c>
      <c r="B1" s="66"/>
      <c r="C1" s="66"/>
      <c r="D1" s="66"/>
      <c r="E1" s="66"/>
      <c r="F1" s="66"/>
      <c r="G1" s="66"/>
      <c r="H1" s="66"/>
      <c r="I1" s="67"/>
    </row>
    <row r="2" spans="1:11" x14ac:dyDescent="0.2">
      <c r="A2" s="53" t="s">
        <v>0</v>
      </c>
      <c r="B2" s="53" t="s">
        <v>34</v>
      </c>
      <c r="C2" s="54"/>
      <c r="D2" s="55"/>
      <c r="E2" s="2" t="s">
        <v>1</v>
      </c>
      <c r="F2" s="2" t="s">
        <v>2</v>
      </c>
      <c r="G2" s="2" t="s">
        <v>3</v>
      </c>
      <c r="H2" s="3" t="s">
        <v>4</v>
      </c>
      <c r="I2" s="26" t="s">
        <v>11</v>
      </c>
    </row>
    <row r="3" spans="1:11" x14ac:dyDescent="0.2">
      <c r="A3" s="53"/>
      <c r="B3" s="56" t="s">
        <v>43</v>
      </c>
      <c r="C3" s="57"/>
      <c r="D3" s="58"/>
      <c r="E3" s="68" t="s">
        <v>9</v>
      </c>
      <c r="F3" s="69">
        <v>12500</v>
      </c>
      <c r="G3" s="4" t="s">
        <v>35</v>
      </c>
      <c r="H3" s="5">
        <v>3.55</v>
      </c>
      <c r="I3" s="5">
        <f>IF(H3="","",(IF($C$20&lt;25%,"N/A",IF(H3&lt;=($D$20+$B$20),H3,"Descartado"))))</f>
        <v>3.55</v>
      </c>
    </row>
    <row r="4" spans="1:11" x14ac:dyDescent="0.2">
      <c r="A4" s="53"/>
      <c r="B4" s="59"/>
      <c r="C4" s="60"/>
      <c r="D4" s="61"/>
      <c r="E4" s="68"/>
      <c r="F4" s="68"/>
      <c r="G4" s="4" t="s">
        <v>36</v>
      </c>
      <c r="H4" s="5">
        <v>4</v>
      </c>
      <c r="I4" s="5">
        <f t="shared" ref="I4:I17" si="0">IF(H4="","",(IF($C$20&lt;25%,"N/A",IF(H4&lt;=($D$20+$B$20),H4,"Descartado"))))</f>
        <v>4</v>
      </c>
    </row>
    <row r="5" spans="1:11" x14ac:dyDescent="0.2">
      <c r="A5" s="53"/>
      <c r="B5" s="59"/>
      <c r="C5" s="60"/>
      <c r="D5" s="61"/>
      <c r="E5" s="68"/>
      <c r="F5" s="68"/>
      <c r="G5" s="4" t="s">
        <v>37</v>
      </c>
      <c r="H5" s="5">
        <v>3.54</v>
      </c>
      <c r="I5" s="5">
        <f t="shared" si="0"/>
        <v>3.54</v>
      </c>
    </row>
    <row r="6" spans="1:11" x14ac:dyDescent="0.2">
      <c r="A6" s="53"/>
      <c r="B6" s="59"/>
      <c r="C6" s="60"/>
      <c r="D6" s="61"/>
      <c r="E6" s="68"/>
      <c r="F6" s="68"/>
      <c r="G6" s="4" t="s">
        <v>38</v>
      </c>
      <c r="H6" s="5">
        <v>3</v>
      </c>
      <c r="I6" s="5">
        <f t="shared" si="0"/>
        <v>3</v>
      </c>
    </row>
    <row r="7" spans="1:11" x14ac:dyDescent="0.2">
      <c r="A7" s="53"/>
      <c r="B7" s="59"/>
      <c r="C7" s="60"/>
      <c r="D7" s="61"/>
      <c r="E7" s="68"/>
      <c r="F7" s="68"/>
      <c r="G7" s="4" t="s">
        <v>39</v>
      </c>
      <c r="H7" s="5">
        <v>2.85</v>
      </c>
      <c r="I7" s="5">
        <f t="shared" si="0"/>
        <v>2.85</v>
      </c>
      <c r="J7"/>
      <c r="K7"/>
    </row>
    <row r="8" spans="1:11" x14ac:dyDescent="0.2">
      <c r="A8" s="53"/>
      <c r="B8" s="59"/>
      <c r="C8" s="60"/>
      <c r="D8" s="61"/>
      <c r="E8" s="68"/>
      <c r="F8" s="68"/>
      <c r="G8" s="4" t="s">
        <v>40</v>
      </c>
      <c r="H8" s="5">
        <v>3.8</v>
      </c>
      <c r="I8" s="5">
        <f t="shared" si="0"/>
        <v>3.8</v>
      </c>
      <c r="J8"/>
      <c r="K8"/>
    </row>
    <row r="9" spans="1:11" x14ac:dyDescent="0.2">
      <c r="A9" s="53"/>
      <c r="B9" s="59"/>
      <c r="C9" s="60"/>
      <c r="D9" s="61"/>
      <c r="E9" s="68"/>
      <c r="F9" s="68"/>
      <c r="G9" s="4" t="s">
        <v>41</v>
      </c>
      <c r="H9" s="5">
        <v>3</v>
      </c>
      <c r="I9" s="5">
        <f t="shared" si="0"/>
        <v>3</v>
      </c>
      <c r="J9"/>
      <c r="K9"/>
    </row>
    <row r="10" spans="1:11" x14ac:dyDescent="0.2">
      <c r="A10" s="53"/>
      <c r="B10" s="59"/>
      <c r="C10" s="60"/>
      <c r="D10" s="61"/>
      <c r="E10" s="68"/>
      <c r="F10" s="68"/>
      <c r="G10" s="4" t="s">
        <v>42</v>
      </c>
      <c r="H10" s="5">
        <v>2.36</v>
      </c>
      <c r="I10" s="5">
        <f t="shared" si="0"/>
        <v>2.36</v>
      </c>
      <c r="J10"/>
      <c r="K10"/>
    </row>
    <row r="11" spans="1:11" x14ac:dyDescent="0.2">
      <c r="A11" s="53"/>
      <c r="B11" s="59"/>
      <c r="C11" s="60"/>
      <c r="D11" s="61"/>
      <c r="E11" s="68"/>
      <c r="F11" s="68"/>
      <c r="G11" s="4" t="s">
        <v>44</v>
      </c>
      <c r="H11" s="5">
        <v>3.7</v>
      </c>
      <c r="I11" s="5">
        <f t="shared" si="0"/>
        <v>3.7</v>
      </c>
    </row>
    <row r="12" spans="1:11" x14ac:dyDescent="0.2">
      <c r="A12" s="53"/>
      <c r="B12" s="59"/>
      <c r="C12" s="60"/>
      <c r="D12" s="61"/>
      <c r="E12" s="68"/>
      <c r="F12" s="68"/>
      <c r="G12" s="4" t="s">
        <v>45</v>
      </c>
      <c r="H12" s="5">
        <v>35</v>
      </c>
      <c r="I12" s="5" t="str">
        <f t="shared" si="0"/>
        <v>Descartado</v>
      </c>
    </row>
    <row r="13" spans="1:11" x14ac:dyDescent="0.2">
      <c r="A13" s="53"/>
      <c r="B13" s="59"/>
      <c r="C13" s="60"/>
      <c r="D13" s="61"/>
      <c r="E13" s="68"/>
      <c r="F13" s="68"/>
      <c r="G13" s="4"/>
      <c r="H13" s="5"/>
      <c r="I13" s="5" t="str">
        <f t="shared" si="0"/>
        <v/>
      </c>
    </row>
    <row r="14" spans="1:11" x14ac:dyDescent="0.2">
      <c r="A14" s="53"/>
      <c r="B14" s="59"/>
      <c r="C14" s="60"/>
      <c r="D14" s="61"/>
      <c r="E14" s="68"/>
      <c r="F14" s="68"/>
      <c r="G14" s="4"/>
      <c r="H14" s="5"/>
      <c r="I14" s="5" t="str">
        <f t="shared" si="0"/>
        <v/>
      </c>
    </row>
    <row r="15" spans="1:11" ht="11.25" customHeight="1" x14ac:dyDescent="0.2">
      <c r="A15" s="53"/>
      <c r="B15" s="59"/>
      <c r="C15" s="60"/>
      <c r="D15" s="61"/>
      <c r="E15" s="68"/>
      <c r="F15" s="68"/>
      <c r="G15" s="4"/>
      <c r="H15" s="5"/>
      <c r="I15" s="5" t="str">
        <f t="shared" si="0"/>
        <v/>
      </c>
    </row>
    <row r="16" spans="1:11" hidden="1" x14ac:dyDescent="0.2">
      <c r="A16" s="53"/>
      <c r="B16" s="59"/>
      <c r="C16" s="60"/>
      <c r="D16" s="61"/>
      <c r="E16" s="68"/>
      <c r="F16" s="68"/>
      <c r="G16" s="4"/>
      <c r="H16" s="5"/>
      <c r="I16" s="5" t="str">
        <f t="shared" si="0"/>
        <v/>
      </c>
    </row>
    <row r="17" spans="1:9" ht="17.25" hidden="1" customHeight="1" x14ac:dyDescent="0.2">
      <c r="A17" s="53"/>
      <c r="B17" s="62"/>
      <c r="C17" s="63"/>
      <c r="D17" s="64"/>
      <c r="E17" s="68"/>
      <c r="F17" s="68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12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10.033566996171734</v>
      </c>
      <c r="C20" s="18">
        <f>IF(H23&lt;2,"N/A",(B20/D20))</f>
        <v>1.5483899685450209</v>
      </c>
      <c r="D20" s="19">
        <f>AVERAGE(H3:H17)</f>
        <v>6.4799999999999995</v>
      </c>
      <c r="E20" s="20">
        <f>IF(H23&lt;2,"N/A",(IF(C20&lt;=25%,"N/A",AVERAGE(I3:I17))))</f>
        <v>3.3111111111111113</v>
      </c>
      <c r="F20" s="19">
        <f>MEDIAN(H3:H17)</f>
        <v>3.5449999999999999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0" t="s">
        <v>15</v>
      </c>
      <c r="C22" s="70"/>
      <c r="D22" s="71">
        <f>IF(C20&lt;=25%,D20,MIN(E20:F20))</f>
        <v>3.3111111111111113</v>
      </c>
      <c r="E22" s="71"/>
    </row>
    <row r="23" spans="1:9" x14ac:dyDescent="0.2">
      <c r="B23" s="70" t="s">
        <v>10</v>
      </c>
      <c r="C23" s="70"/>
      <c r="D23" s="71">
        <f>ROUND(D22,2)*F3</f>
        <v>41375</v>
      </c>
      <c r="E23" s="71"/>
      <c r="G23" s="36" t="s">
        <v>23</v>
      </c>
      <c r="H23" s="37">
        <f>COUNT(H3:H17)</f>
        <v>10</v>
      </c>
    </row>
    <row r="24" spans="1:9" x14ac:dyDescent="0.2">
      <c r="B24" s="28"/>
      <c r="C24" s="28"/>
      <c r="D24" s="22"/>
      <c r="E24" s="22"/>
    </row>
    <row r="26" spans="1:9" ht="24.75" customHeight="1" x14ac:dyDescent="0.2">
      <c r="A26" s="45" t="s">
        <v>27</v>
      </c>
      <c r="B26" s="46"/>
      <c r="C26" s="46"/>
      <c r="D26" s="46"/>
      <c r="E26" s="46"/>
      <c r="F26" s="46"/>
      <c r="G26" s="46"/>
      <c r="H26" s="46"/>
      <c r="I26" s="47"/>
    </row>
    <row r="27" spans="1:9" ht="24.75" customHeight="1" x14ac:dyDescent="0.2">
      <c r="A27" s="48" t="s">
        <v>28</v>
      </c>
      <c r="B27" s="49"/>
      <c r="C27" s="49"/>
      <c r="D27" s="49"/>
      <c r="E27" s="49"/>
      <c r="F27" s="49"/>
      <c r="G27" s="49"/>
      <c r="H27" s="49"/>
      <c r="I27" s="50"/>
    </row>
    <row r="28" spans="1:9" ht="24.75" customHeight="1" x14ac:dyDescent="0.2">
      <c r="A28" s="48" t="s">
        <v>29</v>
      </c>
      <c r="B28" s="49"/>
      <c r="C28" s="49"/>
      <c r="D28" s="49"/>
      <c r="E28" s="49"/>
      <c r="F28" s="49"/>
      <c r="G28" s="49"/>
      <c r="H28" s="49"/>
      <c r="I28" s="50"/>
    </row>
    <row r="29" spans="1:9" ht="38.25" customHeight="1" x14ac:dyDescent="0.2">
      <c r="A29" s="48" t="s">
        <v>30</v>
      </c>
      <c r="B29" s="51"/>
      <c r="C29" s="51"/>
      <c r="D29" s="51"/>
      <c r="E29" s="51"/>
      <c r="F29" s="51"/>
      <c r="G29" s="51"/>
      <c r="H29" s="51"/>
      <c r="I29" s="52"/>
    </row>
    <row r="30" spans="1:9" ht="24.75" customHeight="1" x14ac:dyDescent="0.2">
      <c r="A30" s="48" t="s">
        <v>31</v>
      </c>
      <c r="B30" s="49"/>
      <c r="C30" s="49"/>
      <c r="D30" s="49"/>
      <c r="E30" s="49"/>
      <c r="F30" s="49"/>
      <c r="G30" s="49"/>
      <c r="H30" s="49"/>
      <c r="I30" s="50"/>
    </row>
    <row r="31" spans="1:9" ht="24.75" customHeight="1" x14ac:dyDescent="0.2">
      <c r="A31" s="48" t="s">
        <v>32</v>
      </c>
      <c r="B31" s="49"/>
      <c r="C31" s="49"/>
      <c r="D31" s="49"/>
      <c r="E31" s="49"/>
      <c r="F31" s="49"/>
      <c r="G31" s="49"/>
      <c r="H31" s="49"/>
      <c r="I31" s="50"/>
    </row>
    <row r="32" spans="1:9" ht="38.25" customHeight="1" x14ac:dyDescent="0.2">
      <c r="A32" s="42" t="s">
        <v>33</v>
      </c>
      <c r="B32" s="43"/>
      <c r="C32" s="43"/>
      <c r="D32" s="43"/>
      <c r="E32" s="43"/>
      <c r="F32" s="43"/>
      <c r="G32" s="43"/>
      <c r="H32" s="43"/>
      <c r="I32" s="44"/>
    </row>
  </sheetData>
  <mergeCells count="17">
    <mergeCell ref="B2:D2"/>
    <mergeCell ref="B3:D17"/>
    <mergeCell ref="A31:I31"/>
    <mergeCell ref="A1:I1"/>
    <mergeCell ref="A2:A17"/>
    <mergeCell ref="E3:E17"/>
    <mergeCell ref="F3:F17"/>
    <mergeCell ref="A30:I30"/>
    <mergeCell ref="B22:C22"/>
    <mergeCell ref="B23:C23"/>
    <mergeCell ref="D22:E22"/>
    <mergeCell ref="D23:E23"/>
    <mergeCell ref="A32:I32"/>
    <mergeCell ref="A26:I26"/>
    <mergeCell ref="A27:I27"/>
    <mergeCell ref="A28:I28"/>
    <mergeCell ref="A29:I29"/>
  </mergeCells>
  <pageMargins left="0.511811024" right="0.511811024" top="0.78740157499999996" bottom="0.78740157499999996" header="0.31496062000000002" footer="0.31496062000000002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zoomScaleNormal="100" zoomScaleSheetLayoutView="100" workbookViewId="0">
      <selection activeCell="F18" sqref="F1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22" style="1" customWidth="1"/>
    <col min="5" max="6" width="10.28515625" style="1" bestFit="1" customWidth="1"/>
    <col min="7" max="7" width="47.42578125" style="1" bestFit="1" customWidth="1"/>
    <col min="8" max="9" width="10.28515625" style="1" bestFit="1" customWidth="1"/>
    <col min="10" max="10" width="9" style="1" bestFit="1" customWidth="1"/>
    <col min="11" max="16384" width="9.140625" style="1"/>
  </cols>
  <sheetData>
    <row r="1" spans="1:11" ht="15.75" x14ac:dyDescent="0.25">
      <c r="A1" s="65" t="s">
        <v>13</v>
      </c>
      <c r="B1" s="66"/>
      <c r="C1" s="66"/>
      <c r="D1" s="66"/>
      <c r="E1" s="66"/>
      <c r="F1" s="66"/>
      <c r="G1" s="66"/>
      <c r="H1" s="66"/>
      <c r="I1" s="67"/>
    </row>
    <row r="2" spans="1:11" x14ac:dyDescent="0.2">
      <c r="A2" s="53" t="s">
        <v>0</v>
      </c>
      <c r="B2" s="53" t="s">
        <v>34</v>
      </c>
      <c r="C2" s="54"/>
      <c r="D2" s="55"/>
      <c r="E2" s="41" t="s">
        <v>1</v>
      </c>
      <c r="F2" s="41" t="s">
        <v>2</v>
      </c>
      <c r="G2" s="41" t="s">
        <v>3</v>
      </c>
      <c r="H2" s="3" t="s">
        <v>4</v>
      </c>
      <c r="I2" s="26" t="s">
        <v>11</v>
      </c>
    </row>
    <row r="3" spans="1:11" x14ac:dyDescent="0.2">
      <c r="A3" s="53"/>
      <c r="B3" s="56" t="s">
        <v>43</v>
      </c>
      <c r="C3" s="57"/>
      <c r="D3" s="58"/>
      <c r="E3" s="68" t="s">
        <v>9</v>
      </c>
      <c r="F3" s="69">
        <v>37500</v>
      </c>
      <c r="G3" s="4" t="s">
        <v>35</v>
      </c>
      <c r="H3" s="5">
        <v>3.55</v>
      </c>
      <c r="I3" s="5">
        <f>IF(H3="","",(IF($C$20&lt;25%,"N/A",IF(H3&lt;=($D$20+$B$20),H3,"Descartado"))))</f>
        <v>3.55</v>
      </c>
    </row>
    <row r="4" spans="1:11" x14ac:dyDescent="0.2">
      <c r="A4" s="53"/>
      <c r="B4" s="59"/>
      <c r="C4" s="60"/>
      <c r="D4" s="61"/>
      <c r="E4" s="68"/>
      <c r="F4" s="68"/>
      <c r="G4" s="4" t="s">
        <v>36</v>
      </c>
      <c r="H4" s="5">
        <v>4</v>
      </c>
      <c r="I4" s="5">
        <f t="shared" ref="I4:I17" si="0">IF(H4="","",(IF($C$20&lt;25%,"N/A",IF(H4&lt;=($D$20+$B$20),H4,"Descartado"))))</f>
        <v>4</v>
      </c>
    </row>
    <row r="5" spans="1:11" x14ac:dyDescent="0.2">
      <c r="A5" s="53"/>
      <c r="B5" s="59"/>
      <c r="C5" s="60"/>
      <c r="D5" s="61"/>
      <c r="E5" s="68"/>
      <c r="F5" s="68"/>
      <c r="G5" s="4" t="s">
        <v>37</v>
      </c>
      <c r="H5" s="5">
        <v>3.54</v>
      </c>
      <c r="I5" s="5">
        <f t="shared" si="0"/>
        <v>3.54</v>
      </c>
    </row>
    <row r="6" spans="1:11" x14ac:dyDescent="0.2">
      <c r="A6" s="53"/>
      <c r="B6" s="59"/>
      <c r="C6" s="60"/>
      <c r="D6" s="61"/>
      <c r="E6" s="68"/>
      <c r="F6" s="68"/>
      <c r="G6" s="4" t="s">
        <v>38</v>
      </c>
      <c r="H6" s="5">
        <v>3</v>
      </c>
      <c r="I6" s="5">
        <f t="shared" si="0"/>
        <v>3</v>
      </c>
    </row>
    <row r="7" spans="1:11" x14ac:dyDescent="0.2">
      <c r="A7" s="53"/>
      <c r="B7" s="59"/>
      <c r="C7" s="60"/>
      <c r="D7" s="61"/>
      <c r="E7" s="68"/>
      <c r="F7" s="68"/>
      <c r="G7" s="4" t="s">
        <v>39</v>
      </c>
      <c r="H7" s="5">
        <v>2.85</v>
      </c>
      <c r="I7" s="5">
        <f t="shared" si="0"/>
        <v>2.85</v>
      </c>
      <c r="J7"/>
      <c r="K7"/>
    </row>
    <row r="8" spans="1:11" x14ac:dyDescent="0.2">
      <c r="A8" s="53"/>
      <c r="B8" s="59"/>
      <c r="C8" s="60"/>
      <c r="D8" s="61"/>
      <c r="E8" s="68"/>
      <c r="F8" s="68"/>
      <c r="G8" s="4" t="s">
        <v>40</v>
      </c>
      <c r="H8" s="5">
        <v>3.8</v>
      </c>
      <c r="I8" s="5">
        <f t="shared" si="0"/>
        <v>3.8</v>
      </c>
      <c r="J8"/>
      <c r="K8"/>
    </row>
    <row r="9" spans="1:11" x14ac:dyDescent="0.2">
      <c r="A9" s="53"/>
      <c r="B9" s="59"/>
      <c r="C9" s="60"/>
      <c r="D9" s="61"/>
      <c r="E9" s="68"/>
      <c r="F9" s="68"/>
      <c r="G9" s="4" t="s">
        <v>41</v>
      </c>
      <c r="H9" s="5">
        <v>3</v>
      </c>
      <c r="I9" s="5">
        <f t="shared" si="0"/>
        <v>3</v>
      </c>
      <c r="J9"/>
      <c r="K9"/>
    </row>
    <row r="10" spans="1:11" x14ac:dyDescent="0.2">
      <c r="A10" s="53"/>
      <c r="B10" s="59"/>
      <c r="C10" s="60"/>
      <c r="D10" s="61"/>
      <c r="E10" s="68"/>
      <c r="F10" s="68"/>
      <c r="G10" s="4" t="s">
        <v>42</v>
      </c>
      <c r="H10" s="5">
        <v>2.36</v>
      </c>
      <c r="I10" s="5">
        <f t="shared" si="0"/>
        <v>2.36</v>
      </c>
      <c r="J10"/>
      <c r="K10"/>
    </row>
    <row r="11" spans="1:11" x14ac:dyDescent="0.2">
      <c r="A11" s="53"/>
      <c r="B11" s="59"/>
      <c r="C11" s="60"/>
      <c r="D11" s="61"/>
      <c r="E11" s="68"/>
      <c r="F11" s="68"/>
      <c r="G11" s="4" t="s">
        <v>44</v>
      </c>
      <c r="H11" s="5">
        <v>3.7</v>
      </c>
      <c r="I11" s="5">
        <f t="shared" si="0"/>
        <v>3.7</v>
      </c>
    </row>
    <row r="12" spans="1:11" x14ac:dyDescent="0.2">
      <c r="A12" s="53"/>
      <c r="B12" s="59"/>
      <c r="C12" s="60"/>
      <c r="D12" s="61"/>
      <c r="E12" s="68"/>
      <c r="F12" s="68"/>
      <c r="G12" s="4" t="s">
        <v>45</v>
      </c>
      <c r="H12" s="5">
        <v>35</v>
      </c>
      <c r="I12" s="5" t="str">
        <f t="shared" si="0"/>
        <v>Descartado</v>
      </c>
    </row>
    <row r="13" spans="1:11" x14ac:dyDescent="0.2">
      <c r="A13" s="53"/>
      <c r="B13" s="59"/>
      <c r="C13" s="60"/>
      <c r="D13" s="61"/>
      <c r="E13" s="68"/>
      <c r="F13" s="68"/>
      <c r="G13" s="4"/>
      <c r="H13" s="5"/>
      <c r="I13" s="5" t="str">
        <f t="shared" si="0"/>
        <v/>
      </c>
    </row>
    <row r="14" spans="1:11" x14ac:dyDescent="0.2">
      <c r="A14" s="53"/>
      <c r="B14" s="59"/>
      <c r="C14" s="60"/>
      <c r="D14" s="61"/>
      <c r="E14" s="68"/>
      <c r="F14" s="68"/>
      <c r="G14" s="4"/>
      <c r="H14" s="5"/>
      <c r="I14" s="5" t="str">
        <f t="shared" si="0"/>
        <v/>
      </c>
    </row>
    <row r="15" spans="1:11" ht="11.25" customHeight="1" x14ac:dyDescent="0.2">
      <c r="A15" s="53"/>
      <c r="B15" s="59"/>
      <c r="C15" s="60"/>
      <c r="D15" s="61"/>
      <c r="E15" s="68"/>
      <c r="F15" s="68"/>
      <c r="G15" s="4"/>
      <c r="H15" s="5"/>
      <c r="I15" s="5" t="str">
        <f t="shared" si="0"/>
        <v/>
      </c>
    </row>
    <row r="16" spans="1:11" hidden="1" x14ac:dyDescent="0.2">
      <c r="A16" s="53"/>
      <c r="B16" s="59"/>
      <c r="C16" s="60"/>
      <c r="D16" s="61"/>
      <c r="E16" s="68"/>
      <c r="F16" s="68"/>
      <c r="G16" s="4"/>
      <c r="H16" s="5"/>
      <c r="I16" s="5" t="str">
        <f t="shared" si="0"/>
        <v/>
      </c>
    </row>
    <row r="17" spans="1:9" ht="17.25" hidden="1" customHeight="1" x14ac:dyDescent="0.2">
      <c r="A17" s="53"/>
      <c r="B17" s="62"/>
      <c r="C17" s="63"/>
      <c r="D17" s="64"/>
      <c r="E17" s="68"/>
      <c r="F17" s="68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12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10.033566996171734</v>
      </c>
      <c r="C20" s="18">
        <f>IF(H23&lt;2,"N/A",(B20/D20))</f>
        <v>1.5483899685450209</v>
      </c>
      <c r="D20" s="19">
        <f>AVERAGE(H3:H17)</f>
        <v>6.4799999999999995</v>
      </c>
      <c r="E20" s="20">
        <f>IF(H23&lt;2,"N/A",(IF(C20&lt;=25%,"N/A",AVERAGE(I3:I17))))</f>
        <v>3.3111111111111113</v>
      </c>
      <c r="F20" s="19">
        <f>MEDIAN(H3:H17)</f>
        <v>3.5449999999999999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0" t="s">
        <v>15</v>
      </c>
      <c r="C22" s="70"/>
      <c r="D22" s="71">
        <f>IF(C20&lt;=25%,D20,MIN(E20:F20))</f>
        <v>3.3111111111111113</v>
      </c>
      <c r="E22" s="71"/>
    </row>
    <row r="23" spans="1:9" x14ac:dyDescent="0.2">
      <c r="B23" s="70" t="s">
        <v>10</v>
      </c>
      <c r="C23" s="70"/>
      <c r="D23" s="71">
        <f>ROUND(D22,2)*F3</f>
        <v>124125</v>
      </c>
      <c r="E23" s="71"/>
      <c r="G23" s="36" t="s">
        <v>23</v>
      </c>
      <c r="H23" s="37">
        <f>COUNT(H3:H17)</f>
        <v>10</v>
      </c>
    </row>
    <row r="24" spans="1:9" x14ac:dyDescent="0.2">
      <c r="B24" s="28"/>
      <c r="C24" s="28"/>
      <c r="D24" s="22"/>
      <c r="E24" s="22"/>
    </row>
    <row r="26" spans="1:9" ht="24.75" customHeight="1" x14ac:dyDescent="0.2">
      <c r="A26" s="45" t="s">
        <v>27</v>
      </c>
      <c r="B26" s="46"/>
      <c r="C26" s="46"/>
      <c r="D26" s="46"/>
      <c r="E26" s="46"/>
      <c r="F26" s="46"/>
      <c r="G26" s="46"/>
      <c r="H26" s="46"/>
      <c r="I26" s="47"/>
    </row>
    <row r="27" spans="1:9" ht="24.75" customHeight="1" x14ac:dyDescent="0.2">
      <c r="A27" s="48" t="s">
        <v>28</v>
      </c>
      <c r="B27" s="49"/>
      <c r="C27" s="49"/>
      <c r="D27" s="49"/>
      <c r="E27" s="49"/>
      <c r="F27" s="49"/>
      <c r="G27" s="49"/>
      <c r="H27" s="49"/>
      <c r="I27" s="50"/>
    </row>
    <row r="28" spans="1:9" ht="24.75" customHeight="1" x14ac:dyDescent="0.2">
      <c r="A28" s="48" t="s">
        <v>29</v>
      </c>
      <c r="B28" s="49"/>
      <c r="C28" s="49"/>
      <c r="D28" s="49"/>
      <c r="E28" s="49"/>
      <c r="F28" s="49"/>
      <c r="G28" s="49"/>
      <c r="H28" s="49"/>
      <c r="I28" s="50"/>
    </row>
    <row r="29" spans="1:9" ht="38.25" customHeight="1" x14ac:dyDescent="0.2">
      <c r="A29" s="48" t="s">
        <v>30</v>
      </c>
      <c r="B29" s="51"/>
      <c r="C29" s="51"/>
      <c r="D29" s="51"/>
      <c r="E29" s="51"/>
      <c r="F29" s="51"/>
      <c r="G29" s="51"/>
      <c r="H29" s="51"/>
      <c r="I29" s="52"/>
    </row>
    <row r="30" spans="1:9" ht="24.75" customHeight="1" x14ac:dyDescent="0.2">
      <c r="A30" s="48" t="s">
        <v>31</v>
      </c>
      <c r="B30" s="49"/>
      <c r="C30" s="49"/>
      <c r="D30" s="49"/>
      <c r="E30" s="49"/>
      <c r="F30" s="49"/>
      <c r="G30" s="49"/>
      <c r="H30" s="49"/>
      <c r="I30" s="50"/>
    </row>
    <row r="31" spans="1:9" ht="24.75" customHeight="1" x14ac:dyDescent="0.2">
      <c r="A31" s="48" t="s">
        <v>32</v>
      </c>
      <c r="B31" s="49"/>
      <c r="C31" s="49"/>
      <c r="D31" s="49"/>
      <c r="E31" s="49"/>
      <c r="F31" s="49"/>
      <c r="G31" s="49"/>
      <c r="H31" s="49"/>
      <c r="I31" s="50"/>
    </row>
    <row r="32" spans="1:9" ht="38.25" customHeight="1" x14ac:dyDescent="0.2">
      <c r="A32" s="42" t="s">
        <v>33</v>
      </c>
      <c r="B32" s="43"/>
      <c r="C32" s="43"/>
      <c r="D32" s="43"/>
      <c r="E32" s="43"/>
      <c r="F32" s="43"/>
      <c r="G32" s="43"/>
      <c r="H32" s="43"/>
      <c r="I32" s="44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"/>
  <sheetViews>
    <sheetView tabSelected="1" zoomScaleNormal="100" zoomScaleSheetLayoutView="100" workbookViewId="0">
      <selection activeCell="B22" sqref="B22"/>
    </sheetView>
  </sheetViews>
  <sheetFormatPr defaultRowHeight="12.75" x14ac:dyDescent="0.2"/>
  <cols>
    <col min="1" max="1" width="9.140625" style="29"/>
    <col min="2" max="2" width="86.85546875" style="29" customWidth="1"/>
    <col min="3" max="5" width="13.28515625" style="29" customWidth="1"/>
    <col min="6" max="6" width="15.5703125" style="29" bestFit="1" customWidth="1"/>
    <col min="7" max="14" width="9.140625" style="39"/>
    <col min="15" max="16384" width="9.140625" style="29"/>
  </cols>
  <sheetData>
    <row r="1" spans="1:7" ht="15.75" x14ac:dyDescent="0.25">
      <c r="A1" s="72" t="s">
        <v>16</v>
      </c>
      <c r="B1" s="72"/>
      <c r="C1" s="72"/>
      <c r="D1" s="72"/>
      <c r="E1" s="72"/>
      <c r="F1" s="72"/>
    </row>
    <row r="2" spans="1:7" ht="25.5" x14ac:dyDescent="0.2">
      <c r="A2" s="34" t="s">
        <v>17</v>
      </c>
      <c r="B2" s="34" t="s">
        <v>18</v>
      </c>
      <c r="C2" s="34" t="s">
        <v>19</v>
      </c>
      <c r="D2" s="34" t="s">
        <v>20</v>
      </c>
      <c r="E2" s="34" t="s">
        <v>14</v>
      </c>
      <c r="F2" s="38" t="s">
        <v>21</v>
      </c>
    </row>
    <row r="3" spans="1:7" ht="102" x14ac:dyDescent="0.2">
      <c r="A3" s="30">
        <v>1</v>
      </c>
      <c r="B3" s="31" t="str">
        <f>Item1!B3</f>
        <v>CAIXA DE PAPELÃO
De parede simples;
Confeccionadas em Kraft Gramatura: 450g/m2;
Dimensões da caixa montada: (37 x 29 x 24,5) cm
(comprimento x largura x altura). (podendo variar em +/- 0,5cm);
Embalagem: fardo com 25 unidades, cintados com 2 fitas;
Conforme modelo disponível na Seção de Gestão de Almoxarifado do TRE-BA
É obrigatório o fornecimento de prova para exame antes da confecção final.</v>
      </c>
      <c r="C3" s="30" t="str">
        <f>Item1!E3</f>
        <v>unidade</v>
      </c>
      <c r="D3" s="30">
        <f>Item1!F3</f>
        <v>12500</v>
      </c>
      <c r="E3" s="35">
        <f>Item1!D22</f>
        <v>3.3111111111111113</v>
      </c>
      <c r="F3" s="32">
        <f>(ROUND(E3,2)*D3)</f>
        <v>41375</v>
      </c>
      <c r="G3" s="40" t="str">
        <f>IF(F3&gt;80000,"necessária a subdivisão deste item em cotas!","")</f>
        <v/>
      </c>
    </row>
    <row r="4" spans="1:7" ht="135" customHeight="1" x14ac:dyDescent="0.2">
      <c r="A4" s="30">
        <v>2</v>
      </c>
      <c r="B4" s="31" t="str">
        <f>Item2!B3</f>
        <v>CAIXA DE PAPELÃO
De parede simples;
Confeccionadas em Kraft Gramatura: 450g/m2;
Dimensões da caixa montada: (37 x 29 x 24,5) cm
(comprimento x largura x altura). (podendo variar em +/- 0,5cm);
Embalagem: fardo com 25 unidades, cintados com 2 fitas;
Conforme modelo disponível na Seção de Gestão de Almoxarifado do TRE-BA
É obrigatório o fornecimento de prova para exame antes da confecção final.</v>
      </c>
      <c r="C4" s="30" t="str">
        <f>Item2!E3</f>
        <v>unidade</v>
      </c>
      <c r="D4" s="30">
        <f>Item2!F3</f>
        <v>37500</v>
      </c>
      <c r="E4" s="35">
        <f>Item2!D22</f>
        <v>3.3111111111111113</v>
      </c>
      <c r="F4" s="32">
        <f>(ROUND(E4,2)*D4)</f>
        <v>124125</v>
      </c>
      <c r="G4" s="40"/>
    </row>
    <row r="5" spans="1:7" ht="15.75" x14ac:dyDescent="0.25">
      <c r="A5" s="72" t="s">
        <v>22</v>
      </c>
      <c r="B5" s="72"/>
      <c r="C5" s="72"/>
      <c r="D5" s="72"/>
      <c r="E5" s="72"/>
      <c r="F5" s="33">
        <f>SUM(F3:F4)</f>
        <v>165500</v>
      </c>
    </row>
    <row r="8" spans="1:7" ht="15.75" x14ac:dyDescent="0.25">
      <c r="A8" s="72" t="s">
        <v>24</v>
      </c>
      <c r="B8" s="72"/>
      <c r="C8" s="72"/>
      <c r="D8" s="72"/>
      <c r="E8" s="72"/>
      <c r="F8" s="72"/>
    </row>
    <row r="9" spans="1:7" ht="25.5" x14ac:dyDescent="0.2">
      <c r="A9" s="34" t="s">
        <v>17</v>
      </c>
      <c r="B9" s="34" t="s">
        <v>18</v>
      </c>
      <c r="C9" s="34" t="s">
        <v>19</v>
      </c>
      <c r="D9" s="34" t="s">
        <v>20</v>
      </c>
      <c r="E9" s="34" t="s">
        <v>14</v>
      </c>
      <c r="F9" s="38" t="s">
        <v>21</v>
      </c>
    </row>
    <row r="10" spans="1:7" ht="17.25" x14ac:dyDescent="0.2">
      <c r="A10" s="34" t="s">
        <v>25</v>
      </c>
      <c r="B10" s="73" t="str">
        <f>INDEX(Item1!G3:G17,MATCH(TOTAL!E11,Item1!H3:H17,0))</f>
        <v>EMBALAKI</v>
      </c>
      <c r="C10" s="74"/>
      <c r="D10" s="74"/>
      <c r="E10" s="74"/>
      <c r="F10" s="75"/>
    </row>
    <row r="11" spans="1:7" ht="102" x14ac:dyDescent="0.2">
      <c r="A11" s="30">
        <v>1</v>
      </c>
      <c r="B11" s="31" t="str">
        <f>Item1!B3</f>
        <v>CAIXA DE PAPELÃO
De parede simples;
Confeccionadas em Kraft Gramatura: 450g/m2;
Dimensões da caixa montada: (37 x 29 x 24,5) cm
(comprimento x largura x altura). (podendo variar em +/- 0,5cm);
Embalagem: fardo com 25 unidades, cintados com 2 fitas;
Conforme modelo disponível na Seção de Gestão de Almoxarifado do TRE-BA
É obrigatório o fornecimento de prova para exame antes da confecção final.</v>
      </c>
      <c r="C11" s="30" t="str">
        <f>Item1!E3</f>
        <v>unidade</v>
      </c>
      <c r="D11" s="30">
        <f>Item1!F3</f>
        <v>12500</v>
      </c>
      <c r="E11" s="35">
        <f>MIN(Item1!H3:H17)</f>
        <v>2.36</v>
      </c>
      <c r="F11" s="32">
        <f>(ROUND(E11,2)*D11)</f>
        <v>29500</v>
      </c>
    </row>
    <row r="12" spans="1:7" ht="17.25" x14ac:dyDescent="0.2">
      <c r="A12" s="34" t="s">
        <v>25</v>
      </c>
      <c r="B12" s="73" t="str">
        <f>INDEX(Item2!G3:G17,MATCH(TOTAL!E13,Item2!H3:H17,0))</f>
        <v>EMBALAKI</v>
      </c>
      <c r="C12" s="74"/>
      <c r="D12" s="74"/>
      <c r="E12" s="74"/>
      <c r="F12" s="75"/>
    </row>
    <row r="13" spans="1:7" ht="102" x14ac:dyDescent="0.2">
      <c r="A13" s="30">
        <v>2</v>
      </c>
      <c r="B13" s="31" t="str">
        <f>Item2!B3</f>
        <v>CAIXA DE PAPELÃO
De parede simples;
Confeccionadas em Kraft Gramatura: 450g/m2;
Dimensões da caixa montada: (37 x 29 x 24,5) cm
(comprimento x largura x altura). (podendo variar em +/- 0,5cm);
Embalagem: fardo com 25 unidades, cintados com 2 fitas;
Conforme modelo disponível na Seção de Gestão de Almoxarifado do TRE-BA
É obrigatório o fornecimento de prova para exame antes da confecção final.</v>
      </c>
      <c r="C13" s="30" t="str">
        <f>Item2!E3</f>
        <v>unidade</v>
      </c>
      <c r="D13" s="30">
        <f>Item2!F3</f>
        <v>37500</v>
      </c>
      <c r="E13" s="35">
        <f>MIN(Item2!H3:H17)</f>
        <v>2.36</v>
      </c>
      <c r="F13" s="32">
        <f>(ROUND(E13,2)*D13)</f>
        <v>88500</v>
      </c>
    </row>
    <row r="14" spans="1:7" ht="15.75" x14ac:dyDescent="0.25">
      <c r="A14" s="72" t="s">
        <v>26</v>
      </c>
      <c r="B14" s="72"/>
      <c r="C14" s="72"/>
      <c r="D14" s="72"/>
      <c r="E14" s="72"/>
      <c r="F14" s="33">
        <f>SUM(F11:F13)</f>
        <v>118000</v>
      </c>
    </row>
  </sheetData>
  <mergeCells count="6">
    <mergeCell ref="A14:E14"/>
    <mergeCell ref="B10:F10"/>
    <mergeCell ref="A1:F1"/>
    <mergeCell ref="A5:E5"/>
    <mergeCell ref="A8:F8"/>
    <mergeCell ref="B12:F12"/>
  </mergeCells>
  <pageMargins left="0.51181102362204722" right="0.51181102362204722" top="0.78740157480314965" bottom="0.78740157480314965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Item1</vt:lpstr>
      <vt:lpstr>Item2</vt:lpstr>
      <vt:lpstr>TOTAL</vt:lpstr>
      <vt:lpstr>TOTAL!Area_de_impressao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Elias Santos Vieira Ramos</cp:lastModifiedBy>
  <cp:lastPrinted>2019-11-04T21:16:46Z</cp:lastPrinted>
  <dcterms:created xsi:type="dcterms:W3CDTF">2019-01-16T20:04:04Z</dcterms:created>
  <dcterms:modified xsi:type="dcterms:W3CDTF">2020-02-03T15:44:55Z</dcterms:modified>
</cp:coreProperties>
</file>